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15015" windowHeight="4305"/>
  </bookViews>
  <sheets>
    <sheet name="Лист1" sheetId="1" r:id="rId1"/>
  </sheets>
  <definedNames>
    <definedName name="_xlnm.Print_Titles" localSheetId="0">Лист1!$11:$12</definedName>
    <definedName name="_xlnm.Print_Area" localSheetId="0">Лист1!$A$1:$H$62</definedName>
  </definedNames>
  <calcPr calcId="144525"/>
</workbook>
</file>

<file path=xl/calcChain.xml><?xml version="1.0" encoding="utf-8"?>
<calcChain xmlns="http://schemas.openxmlformats.org/spreadsheetml/2006/main">
  <c r="F41" i="1" l="1"/>
  <c r="H58" i="1"/>
  <c r="G58" i="1"/>
  <c r="F58" i="1"/>
  <c r="E58" i="1"/>
  <c r="D58" i="1"/>
  <c r="C58" i="1"/>
  <c r="H55" i="1"/>
  <c r="G55" i="1"/>
  <c r="F55" i="1"/>
  <c r="E55" i="1"/>
  <c r="D55" i="1"/>
  <c r="C55" i="1"/>
  <c r="H49" i="1"/>
  <c r="G49" i="1"/>
  <c r="F49" i="1"/>
  <c r="E49" i="1"/>
  <c r="D49" i="1"/>
  <c r="C49" i="1"/>
  <c r="H47" i="1"/>
  <c r="G47" i="1"/>
  <c r="F47" i="1"/>
  <c r="E47" i="1"/>
  <c r="D47" i="1"/>
  <c r="C47" i="1"/>
  <c r="H43" i="1"/>
  <c r="G43" i="1"/>
  <c r="G44" i="1"/>
  <c r="H44" i="1"/>
  <c r="F43" i="1"/>
  <c r="E43" i="1"/>
  <c r="D43" i="1"/>
  <c r="C43" i="1"/>
  <c r="H42" i="1"/>
  <c r="G42" i="1"/>
  <c r="F42" i="1"/>
  <c r="E42" i="1"/>
  <c r="D42" i="1"/>
  <c r="C42" i="1"/>
  <c r="G13" i="1" l="1"/>
  <c r="E46" i="1" l="1"/>
  <c r="E27" i="1" l="1"/>
  <c r="E26" i="1" s="1"/>
  <c r="G46" i="1"/>
  <c r="G40" i="1"/>
  <c r="E39" i="1"/>
  <c r="H40" i="1"/>
  <c r="F39" i="1"/>
  <c r="G39" i="1" s="1"/>
  <c r="F35" i="1"/>
  <c r="E35" i="1"/>
  <c r="H36" i="1"/>
  <c r="H34" i="1"/>
  <c r="F33" i="1"/>
  <c r="H33" i="1" s="1"/>
  <c r="F31" i="1"/>
  <c r="F21" i="1"/>
  <c r="G17" i="1"/>
  <c r="E16" i="1"/>
  <c r="C60" i="1"/>
  <c r="H56" i="1"/>
  <c r="G56" i="1"/>
  <c r="H46" i="1"/>
  <c r="F16" i="1" l="1"/>
  <c r="G59" i="1" l="1"/>
  <c r="G57" i="1"/>
  <c r="G54" i="1"/>
  <c r="G53" i="1"/>
  <c r="G52" i="1"/>
  <c r="G51" i="1"/>
  <c r="G50" i="1"/>
  <c r="G48" i="1"/>
  <c r="G32" i="1"/>
  <c r="G30" i="1"/>
  <c r="G29" i="1"/>
  <c r="G28" i="1"/>
  <c r="G25" i="1"/>
  <c r="G24" i="1"/>
  <c r="G22" i="1"/>
  <c r="G19" i="1"/>
  <c r="H59" i="1"/>
  <c r="H57" i="1"/>
  <c r="H54" i="1"/>
  <c r="H53" i="1"/>
  <c r="H52" i="1"/>
  <c r="H51" i="1"/>
  <c r="H50" i="1"/>
  <c r="H48" i="1"/>
  <c r="H39" i="1"/>
  <c r="H38" i="1"/>
  <c r="H37" i="1"/>
  <c r="H32" i="1"/>
  <c r="H30" i="1"/>
  <c r="H29" i="1"/>
  <c r="H28" i="1"/>
  <c r="H25" i="1"/>
  <c r="H24" i="1"/>
  <c r="H22" i="1"/>
  <c r="H19" i="1"/>
  <c r="H18" i="1"/>
  <c r="H17" i="1"/>
  <c r="F27" i="1"/>
  <c r="F26" i="1" s="1"/>
  <c r="F23" i="1"/>
  <c r="F20" i="1" s="1"/>
  <c r="E23" i="1"/>
  <c r="E20" i="1" s="1"/>
  <c r="G16" i="1"/>
  <c r="H21" i="1" l="1"/>
  <c r="H31" i="1"/>
  <c r="H23" i="1"/>
  <c r="H27" i="1"/>
  <c r="G21" i="1"/>
  <c r="H35" i="1"/>
  <c r="G23" i="1"/>
  <c r="G27" i="1"/>
  <c r="G31" i="1"/>
  <c r="H16" i="1"/>
  <c r="F15" i="1"/>
  <c r="F60" i="1" l="1"/>
  <c r="G20" i="1"/>
  <c r="H20" i="1"/>
  <c r="H26" i="1"/>
  <c r="G26" i="1"/>
  <c r="H14" i="1"/>
  <c r="G15" i="1"/>
  <c r="H15" i="1"/>
  <c r="G14" i="1" l="1"/>
  <c r="H13" i="1" l="1"/>
  <c r="H45" i="1" l="1"/>
  <c r="G45" i="1"/>
  <c r="D45" i="1"/>
  <c r="E41" i="1"/>
  <c r="G41" i="1" s="1"/>
  <c r="E60" i="1" l="1"/>
  <c r="H60" i="1" s="1"/>
  <c r="H41" i="1"/>
  <c r="D60" i="1"/>
  <c r="D41" i="1"/>
  <c r="G60" i="1" l="1"/>
</calcChain>
</file>

<file path=xl/sharedStrings.xml><?xml version="1.0" encoding="utf-8"?>
<sst xmlns="http://schemas.openxmlformats.org/spreadsheetml/2006/main" count="116" uniqueCount="112">
  <si>
    <t/>
  </si>
  <si>
    <t>Налоговые доходы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</si>
  <si>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</si>
  <si>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</si>
  <si>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</si>
  <si>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</si>
  <si>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021 1 11 05035 10 0000 120</t>
  </si>
  <si>
    <t>021 1 11 05075 10 0000 120</t>
  </si>
  <si>
    <t>021 1 11 09045 10 0003 120</t>
  </si>
  <si>
    <t>021 1 13 02995 10 0000 130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</si>
  <si>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</si>
  <si>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021 1 16 90050 10 0000 140</t>
  </si>
  <si>
    <t>094 1 17 05050 10 0200 180</t>
  </si>
  <si>
    <t>021 2 02 35118 10 0000 151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</si>
  <si>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</si>
  <si>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021 2 02 40014 10 0001 151</t>
  </si>
  <si>
    <t>021 2 02 40014 10 0004 151</t>
  </si>
  <si>
    <t>021 2 02 40014 10 0005 151</t>
  </si>
  <si>
    <t>021 2 02 40014 10 0008 151</t>
  </si>
  <si>
    <t>021 2 02 40014 10 0009 151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</si>
  <si>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</si>
  <si>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021 2 18 60010 10 0000 151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</si>
  <si>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</si>
  <si>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021 2 19 60010 10 0000 151</t>
  </si>
  <si>
    <t>Код бюджетной классификации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</si>
  <si>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</si>
  <si>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</si>
  <si>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</si>
  <si>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</si>
  <si>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</si>
  <si>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</si>
  <si>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Наименование доходов</t>
  </si>
  <si>
    <t>182 1 01 02030 01 0000 110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</si>
  <si>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</si>
  <si>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</si>
  <si>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</si>
  <si>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</si>
  <si>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</si>
  <si>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</si>
  <si>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</si>
  <si>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</si>
  <si>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</si>
  <si>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182 1 06 06033 10 0000 110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</si>
  <si>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</si>
  <si>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</si>
  <si>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</si>
  <si>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000 1 13 00000 00 0000 000</t>
  </si>
  <si>
    <t>Прочие доходы от компенсаций затрат бюджетов сельских поселений</t>
  </si>
  <si>
    <t>000 1 16 00000 00 0000 000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</si>
  <si>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</si>
  <si>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</si>
  <si>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</si>
  <si>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</si>
  <si>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</si>
  <si>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</si>
  <si>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Всего доходов:</t>
  </si>
  <si>
    <t>000 8 90 00000 00 0000 000</t>
  </si>
  <si>
    <t>182 1 01 02010 01 0000 110</t>
  </si>
  <si>
    <t>Прочие поступления от использования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</si>
  <si>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Московской области))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</si>
  <si>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(средства бюджета района))</t>
  </si>
  <si>
    <t>021 2 02 29999 10 0013 151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</si>
  <si>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</t>
  </si>
  <si>
    <t>Приложение № 1</t>
  </si>
  <si>
    <t>к проекту решения Совета депутатов</t>
  </si>
  <si>
    <t>021 2 02 29999 10 0098 151</t>
  </si>
  <si>
    <t>Прочие субсидии бюджетам сельских поселений (на приобретение техники для нужд благоустройства территорий муниципальных образований Московской области в соответствии с государственной программой Московской области "Формирование современной комфортной городской среды")</t>
  </si>
  <si>
    <t>021 2 02 29999 10 0123 151</t>
  </si>
  <si>
    <t>021 2 18 05030 10 0000 180</t>
  </si>
  <si>
    <t>Доходы бюджетов сельских поселений от возврата иными организациями остатков субсидий прошлых лет</t>
  </si>
  <si>
    <t>000 1 14 00000 00 0000 000</t>
  </si>
  <si>
    <t>021 1 14 02053 10 0000 410</t>
  </si>
  <si>
    <t>094 1 16 18050 10 0000 140</t>
  </si>
  <si>
    <t>Денежные взыскания (штрафы) за нарушение бюджетного законодательства (в части бюджетов сельских поселений)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</si>
  <si>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</si>
  <si>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Субвенций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</si>
  <si>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</si>
  <si>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 ПРОДАЖИ МАТЕРИАЛЬНЫХ И НЕ МАТЕРИАЛЬНЫХ АКТИВОВ</t>
  </si>
  <si>
    <t>810 1 16 33050 10 0000 140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</si>
  <si>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Московской области))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</si>
  <si>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бюджета района))</t>
  </si>
  <si>
    <t xml:space="preserve">Земельный налог с физических лиц, обладающих земельным участком, расположенным в границах сельских  поселений </t>
  </si>
  <si>
    <t>ДОХОДЫ ОТ ОКАЗАНИЯ ПЛАТНЫХ УСЛУГ  И КОМПЕНСАЦИИ ЗАТРАТ ГОСУДАРСТВА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</si>
  <si>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</si>
  <si>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(на устройство и капитальный ремонт электросетевого хозяйства, системы наружного и архитектурно -художественного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городской среды")</t>
  </si>
  <si>
    <t>Московской области</t>
  </si>
  <si>
    <t xml:space="preserve">Одинцовского городского округа </t>
  </si>
  <si>
    <t>Доходы бюджета сельского поселения Барвихинское Одинцовского муниципального района Московской области                                                                                        за 2018 год</t>
  </si>
  <si>
    <t xml:space="preserve">План                          2018 года                </t>
  </si>
  <si>
    <t xml:space="preserve">Уточненный план 2018 года                        </t>
  </si>
  <si>
    <t>Исполнено</t>
  </si>
  <si>
    <t>Дополни-тельный план на 2018 год</t>
  </si>
  <si>
    <t>Отклонение от уточненного  плана</t>
  </si>
  <si>
    <t>Доходы от сдачи в аренду имущества, составляющего казну сельских поселений (за исключением земельных участков)</t>
  </si>
  <si>
    <t>Прочие субсидии бюджетам сельских поселений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Подмосковья")</t>
  </si>
  <si>
    <t>Заместитель руководителя Администрации Одинцовского муниципального района,                            начальник Финансово-казначейского управления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</si>
  <si>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</si>
  <si>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</si>
  <si>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</si>
  <si>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000 2 02 20000 00 0000 151</t>
  </si>
  <si>
    <t>Субвенции бюджетам бюджетной системы Российской Федерации</t>
  </si>
  <si>
    <t>000 2 02 30000 00 0000 151</t>
  </si>
  <si>
    <t>Иные межбюджетные трансферты</t>
  </si>
  <si>
    <t>000 2 02 40000 00 0000 151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</si>
  <si>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</si>
  <si>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</si>
  <si>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</si>
  <si>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</si>
  <si>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                       Л.В. Тарасова</t>
  </si>
  <si>
    <t>от_____________2019 г. №_____</t>
  </si>
  <si>
    <t>Единицы измерения: Тыс.руб.</t>
  </si>
  <si>
    <t>% выпол-нения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</si>
</sst>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3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</font>
    <font>
      <sz val="18"/>
      <name val="Times New Roman"/>
      <family val="1"/>
      <charset val="204"/>
    </font>
    <font>
      <sz val="18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Border="0"/>
  </cellStyleXfs>
  <cellXfs count="46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164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0" xfId="0" applyFont="1" applyBorder="1" applyAlignment="1">
      <alignment horizontal="left" vertical="center" wrapText="1"/>
    </xf>
    <xf numFmtId="164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0" borderId="0" xfId="0" applyFont="1"/>
    <xf numFmtId="165" fontId="7" fillId="0" borderId="0" xfId="0" applyNumberFormat="1" applyFont="1" applyBorder="1" applyAlignment="1">
      <alignment horizontal="right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/>
    <xf numFmtId="0" fontId="12" fillId="0" borderId="0" xfId="0" applyFont="1"/>
  </cellXfs>
  <cellStyles count="2"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7" zoomScale="90" zoomScaleNormal="90" workbookViewId="0">
      <selection activeCell="G12" sqref="G12"/>
    </sheetView>
  </sheetViews>
  <sheetFormatPr defaultRowHeight="15" x14ac:dyDescent="0.25"/>
  <cols>
    <col min="1" max="1" width="36.85546875" customWidth="1"/>
    <col min="2" max="2" width="55.85546875" customWidth="1"/>
    <col min="3" max="3" width="20.140625" customWidth="1"/>
    <col min="4" max="4" width="16.42578125" customWidth="1"/>
    <col min="5" max="5" width="21" customWidth="1"/>
    <col min="6" max="6" width="21.7109375" customWidth="1"/>
    <col min="7" max="7" width="13.28515625" customWidth="1"/>
    <col min="8" max="8" width="18.85546875" customWidth="1"/>
    <col min="9" max="9" width="12.7109375" bestFit="1" customWidth="1"/>
  </cols>
  <sheetData>
    <row r="1" spans="1:8" ht="19.899999999999999" customHeight="1" x14ac:dyDescent="0.25">
      <c r="A1" s="1" t="s">
        <v>0</v>
      </c>
      <c r="F1" s="8"/>
      <c r="G1" s="8"/>
      <c r="H1" s="8"/>
    </row>
    <row r="2" spans="1:8" ht="20.65" customHeight="1" x14ac:dyDescent="0.3">
      <c r="A2" s="2"/>
      <c r="B2" s="3"/>
      <c r="C2" s="3"/>
      <c r="D2" s="3"/>
      <c r="E2" s="3"/>
      <c r="F2" s="9" t="s">
        <v>63</v>
      </c>
      <c r="G2" s="9"/>
      <c r="H2" s="9"/>
    </row>
    <row r="3" spans="1:8" ht="26.25" customHeight="1" x14ac:dyDescent="0.3">
      <c r="A3" s="3"/>
      <c r="B3" s="3"/>
      <c r="C3" s="3"/>
      <c r="D3" s="3"/>
      <c r="E3" s="3"/>
      <c r="F3" s="9" t="s">
        <v>64</v>
      </c>
      <c r="G3" s="9"/>
      <c r="H3" s="9"/>
    </row>
    <row r="4" spans="1:8" ht="24.75" customHeight="1" x14ac:dyDescent="0.3">
      <c r="A4" s="3"/>
      <c r="B4" s="3"/>
      <c r="C4" s="3"/>
      <c r="D4" s="3"/>
      <c r="E4" s="3"/>
      <c r="F4" s="9" t="s">
        <v>86</v>
      </c>
      <c r="G4" s="9"/>
      <c r="H4" s="9"/>
    </row>
    <row r="5" spans="1:8" ht="24.75" customHeight="1" x14ac:dyDescent="0.3">
      <c r="A5" s="3"/>
      <c r="B5" s="3"/>
      <c r="C5" s="3"/>
      <c r="D5" s="3"/>
      <c r="E5" s="3"/>
      <c r="F5" s="9" t="s">
        <v>85</v>
      </c>
      <c r="G5" s="9"/>
      <c r="H5" s="9"/>
    </row>
    <row r="6" spans="1:8" ht="25.5" customHeight="1" x14ac:dyDescent="0.3">
      <c r="A6" s="1" t="s">
        <v>0</v>
      </c>
      <c r="F6" s="9" t="s">
        <v>109</v>
      </c>
      <c r="G6" s="9"/>
      <c r="H6" s="9"/>
    </row>
    <row r="7" spans="1:8" ht="19.899999999999999" customHeight="1" x14ac:dyDescent="0.25">
      <c r="A7" s="1" t="s">
        <v>0</v>
      </c>
    </row>
    <row r="8" spans="1:8" ht="58.5" customHeight="1" x14ac:dyDescent="0.25">
      <c r="A8" s="7" t="s">
        <v>87</v>
      </c>
      <c r="B8" s="7"/>
      <c r="C8" s="7"/>
      <c r="D8" s="7"/>
      <c r="E8" s="7"/>
      <c r="F8" s="7"/>
      <c r="G8" s="7"/>
      <c r="H8" s="7"/>
    </row>
    <row r="9" spans="1:8" ht="19.899999999999999" customHeight="1" x14ac:dyDescent="0.25">
      <c r="A9" s="4" t="s">
        <v>0</v>
      </c>
      <c r="B9" s="5"/>
      <c r="C9" s="5"/>
      <c r="D9" s="5"/>
      <c r="E9" s="5"/>
      <c r="F9" s="5"/>
      <c r="G9" s="5"/>
      <c r="H9" s="5"/>
    </row>
    <row r="10" spans="1:8" s="45" customFormat="1" ht="19.899999999999999" customHeight="1" x14ac:dyDescent="0.3">
      <c r="A10" s="43" t="s">
        <v>110</v>
      </c>
      <c r="B10" s="44"/>
      <c r="C10" s="44"/>
    </row>
    <row r="11" spans="1:8" s="29" customFormat="1" ht="74.25" customHeight="1" x14ac:dyDescent="0.25">
      <c r="A11" s="27" t="s">
        <v>24</v>
      </c>
      <c r="B11" s="27" t="s">
        <v>31</v>
      </c>
      <c r="C11" s="28" t="s">
        <v>88</v>
      </c>
      <c r="D11" s="28" t="s">
        <v>91</v>
      </c>
      <c r="E11" s="28" t="s">
        <v>89</v>
      </c>
      <c r="F11" s="28" t="s">
        <v>90</v>
      </c>
      <c r="G11" s="28" t="s">
        <v>111</v>
      </c>
      <c r="H11" s="28" t="s">
        <v>92</v>
      </c>
    </row>
    <row r="12" spans="1:8" s="42" customFormat="1" ht="19.899999999999999" customHeight="1" x14ac:dyDescent="0.3">
      <c r="A12" s="39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1">
        <v>8</v>
      </c>
    </row>
    <row r="13" spans="1:8" ht="19.899999999999999" customHeight="1" x14ac:dyDescent="0.25">
      <c r="A13" s="11" t="s">
        <v>25</v>
      </c>
      <c r="B13" s="12" t="s">
        <v>26</v>
      </c>
      <c r="C13" s="13">
        <v>789577.78700000001</v>
      </c>
      <c r="D13" s="13"/>
      <c r="E13" s="13">
        <v>789577.78700000001</v>
      </c>
      <c r="F13" s="13">
        <v>915593.25856999995</v>
      </c>
      <c r="G13" s="14">
        <f>SUM(F13/E13*100%)</f>
        <v>1.1595985520930061</v>
      </c>
      <c r="H13" s="15">
        <f t="shared" ref="H13:H59" si="0">SUM(F13-E13)</f>
        <v>126015.47156999994</v>
      </c>
    </row>
    <row r="14" spans="1:8" ht="19.899999999999999" customHeight="1" x14ac:dyDescent="0.25">
      <c r="A14" s="11"/>
      <c r="B14" s="12" t="s">
        <v>1</v>
      </c>
      <c r="C14" s="13">
        <v>786433</v>
      </c>
      <c r="D14" s="13"/>
      <c r="E14" s="13">
        <v>786433</v>
      </c>
      <c r="F14" s="13">
        <v>912347.43243000004</v>
      </c>
      <c r="G14" s="14">
        <f>SUM(F14/E14*100%)</f>
        <v>1.1601082767762798</v>
      </c>
      <c r="H14" s="15">
        <f t="shared" si="0"/>
        <v>125914.43243000004</v>
      </c>
    </row>
    <row r="15" spans="1:8" ht="19.899999999999999" customHeight="1" x14ac:dyDescent="0.25">
      <c r="A15" s="11" t="s">
        <v>27</v>
      </c>
      <c r="B15" s="12" t="s">
        <v>28</v>
      </c>
      <c r="C15" s="13">
        <v>64094</v>
      </c>
      <c r="D15" s="13"/>
      <c r="E15" s="13">
        <v>64094</v>
      </c>
      <c r="F15" s="13">
        <f>SUM(F16)</f>
        <v>66856.18664</v>
      </c>
      <c r="G15" s="14">
        <f>SUM(F15/E15*100%)</f>
        <v>1.0430958691921242</v>
      </c>
      <c r="H15" s="15">
        <f t="shared" si="0"/>
        <v>2762.1866399999999</v>
      </c>
    </row>
    <row r="16" spans="1:8" ht="21" customHeight="1" x14ac:dyDescent="0.25">
      <c r="A16" s="11" t="s">
        <v>29</v>
      </c>
      <c r="B16" s="16" t="s">
        <v>30</v>
      </c>
      <c r="C16" s="13">
        <v>64094</v>
      </c>
      <c r="D16" s="13"/>
      <c r="E16" s="13">
        <f>SUM(E17+E19)</f>
        <v>64094</v>
      </c>
      <c r="F16" s="13">
        <f>SUM(F17:F19)</f>
        <v>66856.18664</v>
      </c>
      <c r="G16" s="14">
        <f>SUM(F16/E16*100%)</f>
        <v>1.0430958691921242</v>
      </c>
      <c r="H16" s="15">
        <f t="shared" si="0"/>
        <v>2762.1866399999999</v>
      </c>
    </row>
    <row r="17" spans="1:8" ht="133.5" customHeight="1" x14ac:dyDescent="0.25">
      <c r="A17" s="11" t="s">
        <v>57</v>
      </c>
      <c r="B17" s="16" t="s">
        <v>3</v>
      </c>
      <c r="C17" s="17">
        <v>19717</v>
      </c>
      <c r="D17" s="17"/>
      <c r="E17" s="17">
        <v>19717</v>
      </c>
      <c r="F17" s="17">
        <v>22072.665300000001</v>
      </c>
      <c r="G17" s="18">
        <f>SUM(F17/E17*100%)</f>
        <v>1.1194738195465841</v>
      </c>
      <c r="H17" s="19">
        <f t="shared" si="0"/>
        <v>2355.6653000000006</v>
      </c>
    </row>
    <row r="18" spans="1:8" ht="206.25" x14ac:dyDescent="0.25">
      <c r="A18" s="11" t="s">
        <v>33</v>
      </c>
      <c r="B18" s="16" t="s">
        <v>76</v>
      </c>
      <c r="C18" s="17">
        <v>0</v>
      </c>
      <c r="D18" s="17"/>
      <c r="E18" s="17">
        <v>0</v>
      </c>
      <c r="F18" s="17">
        <v>152.06736000000001</v>
      </c>
      <c r="G18" s="18">
        <v>0</v>
      </c>
      <c r="H18" s="19">
        <f t="shared" si="0"/>
        <v>152.06736000000001</v>
      </c>
    </row>
    <row r="19" spans="1:8" ht="87.75" customHeight="1" x14ac:dyDescent="0.25">
      <c r="A19" s="11" t="s">
        <v>32</v>
      </c>
      <c r="B19" s="16" t="s">
        <v>34</v>
      </c>
      <c r="C19" s="17">
        <v>44377</v>
      </c>
      <c r="D19" s="17"/>
      <c r="E19" s="17">
        <v>44377</v>
      </c>
      <c r="F19" s="17">
        <v>44631.453979999998</v>
      </c>
      <c r="G19" s="18">
        <f t="shared" ref="G19:G32" si="1">SUM(F19/E19*100%)</f>
        <v>1.0057339157671767</v>
      </c>
      <c r="H19" s="19">
        <f t="shared" si="0"/>
        <v>254.45397999999841</v>
      </c>
    </row>
    <row r="20" spans="1:8" ht="21.75" customHeight="1" x14ac:dyDescent="0.25">
      <c r="A20" s="10" t="s">
        <v>35</v>
      </c>
      <c r="B20" s="12" t="s">
        <v>36</v>
      </c>
      <c r="C20" s="13">
        <v>722339</v>
      </c>
      <c r="D20" s="13"/>
      <c r="E20" s="13">
        <f>SUM(E22+E23)</f>
        <v>722339</v>
      </c>
      <c r="F20" s="13">
        <f>SUM(F23+F21)</f>
        <v>845491.24578999996</v>
      </c>
      <c r="G20" s="14">
        <f t="shared" si="1"/>
        <v>1.1704909270993258</v>
      </c>
      <c r="H20" s="15">
        <f t="shared" si="0"/>
        <v>123152.24578999996</v>
      </c>
    </row>
    <row r="21" spans="1:8" ht="23.25" customHeight="1" x14ac:dyDescent="0.25">
      <c r="A21" s="10" t="s">
        <v>37</v>
      </c>
      <c r="B21" s="12" t="s">
        <v>38</v>
      </c>
      <c r="C21" s="13">
        <v>88427</v>
      </c>
      <c r="D21" s="13"/>
      <c r="E21" s="13">
        <v>88427</v>
      </c>
      <c r="F21" s="13">
        <f>SUM(F22)</f>
        <v>73494.718739999997</v>
      </c>
      <c r="G21" s="14">
        <f t="shared" si="1"/>
        <v>0.83113436778359551</v>
      </c>
      <c r="H21" s="15">
        <f t="shared" si="0"/>
        <v>-14932.281260000003</v>
      </c>
    </row>
    <row r="22" spans="1:8" ht="73.5" customHeight="1" x14ac:dyDescent="0.25">
      <c r="A22" s="11" t="s">
        <v>39</v>
      </c>
      <c r="B22" s="16" t="s">
        <v>4</v>
      </c>
      <c r="C22" s="17">
        <v>88427</v>
      </c>
      <c r="D22" s="17"/>
      <c r="E22" s="17">
        <v>88427</v>
      </c>
      <c r="F22" s="17">
        <v>73494.718739999997</v>
      </c>
      <c r="G22" s="18">
        <f t="shared" si="1"/>
        <v>0.83113436778359551</v>
      </c>
      <c r="H22" s="19">
        <f t="shared" si="0"/>
        <v>-14932.281260000003</v>
      </c>
    </row>
    <row r="23" spans="1:8" ht="24" customHeight="1" x14ac:dyDescent="0.25">
      <c r="A23" s="11" t="s">
        <v>40</v>
      </c>
      <c r="B23" s="12" t="s">
        <v>41</v>
      </c>
      <c r="C23" s="13">
        <v>633912</v>
      </c>
      <c r="D23" s="13"/>
      <c r="E23" s="13">
        <f>SUM(E24+E25)</f>
        <v>633912</v>
      </c>
      <c r="F23" s="13">
        <f>SUM(F24+F25)</f>
        <v>771996.52704999992</v>
      </c>
      <c r="G23" s="14">
        <f t="shared" si="1"/>
        <v>1.2178291735288178</v>
      </c>
      <c r="H23" s="15">
        <f t="shared" si="0"/>
        <v>138084.52704999992</v>
      </c>
    </row>
    <row r="24" spans="1:8" ht="71.25" customHeight="1" x14ac:dyDescent="0.25">
      <c r="A24" s="11" t="s">
        <v>42</v>
      </c>
      <c r="B24" s="16" t="s">
        <v>5</v>
      </c>
      <c r="C24" s="17">
        <v>462871</v>
      </c>
      <c r="D24" s="17"/>
      <c r="E24" s="17">
        <v>462871</v>
      </c>
      <c r="F24" s="17">
        <v>523054.19546999998</v>
      </c>
      <c r="G24" s="18">
        <f t="shared" si="1"/>
        <v>1.1300215296918579</v>
      </c>
      <c r="H24" s="19">
        <f t="shared" si="0"/>
        <v>60183.195469999977</v>
      </c>
    </row>
    <row r="25" spans="1:8" ht="81.75" customHeight="1" x14ac:dyDescent="0.25">
      <c r="A25" s="11" t="s">
        <v>43</v>
      </c>
      <c r="B25" s="20" t="s">
        <v>81</v>
      </c>
      <c r="C25" s="17">
        <v>171041</v>
      </c>
      <c r="D25" s="17"/>
      <c r="E25" s="17">
        <v>171041</v>
      </c>
      <c r="F25" s="17">
        <v>248942.33158</v>
      </c>
      <c r="G25" s="18">
        <f t="shared" si="1"/>
        <v>1.4554541401184511</v>
      </c>
      <c r="H25" s="19">
        <f t="shared" si="0"/>
        <v>77901.331579999998</v>
      </c>
    </row>
    <row r="26" spans="1:8" ht="24.75" customHeight="1" x14ac:dyDescent="0.25">
      <c r="A26" s="21"/>
      <c r="B26" s="22" t="s">
        <v>2</v>
      </c>
      <c r="C26" s="23">
        <v>3144.7869999999998</v>
      </c>
      <c r="D26" s="24"/>
      <c r="E26" s="23">
        <f>SUM(E27+E31+E35+E33+E39)</f>
        <v>3144.7869999999998</v>
      </c>
      <c r="F26" s="23">
        <f>SUM(F27+F31+F35+F39+F33)</f>
        <v>3245.8261399999997</v>
      </c>
      <c r="G26" s="25">
        <f t="shared" si="1"/>
        <v>1.0321290885519432</v>
      </c>
      <c r="H26" s="26">
        <f t="shared" si="0"/>
        <v>101.03913999999986</v>
      </c>
    </row>
    <row r="27" spans="1:8" ht="78" customHeight="1" x14ac:dyDescent="0.25">
      <c r="A27" s="10" t="s">
        <v>45</v>
      </c>
      <c r="B27" s="12" t="s">
        <v>44</v>
      </c>
      <c r="C27" s="13">
        <v>2191.7869999999998</v>
      </c>
      <c r="D27" s="13"/>
      <c r="E27" s="13">
        <f>SUM(E28+E29+E30)</f>
        <v>2191.7869999999998</v>
      </c>
      <c r="F27" s="13">
        <f>SUM(F28+F29+F30)</f>
        <v>1913.6009799999999</v>
      </c>
      <c r="G27" s="14">
        <f t="shared" si="1"/>
        <v>0.87307798613642662</v>
      </c>
      <c r="H27" s="15">
        <f t="shared" si="0"/>
        <v>-278.18601999999987</v>
      </c>
    </row>
    <row r="28" spans="1:8" ht="118.5" customHeight="1" x14ac:dyDescent="0.25">
      <c r="A28" s="11" t="s">
        <v>6</v>
      </c>
      <c r="B28" s="16" t="s">
        <v>74</v>
      </c>
      <c r="C28" s="17">
        <v>160</v>
      </c>
      <c r="D28" s="17"/>
      <c r="E28" s="17">
        <v>160</v>
      </c>
      <c r="F28" s="17">
        <v>101.49862</v>
      </c>
      <c r="G28" s="18">
        <f t="shared" si="1"/>
        <v>0.63436637500000004</v>
      </c>
      <c r="H28" s="19">
        <f t="shared" si="0"/>
        <v>-58.501379999999997</v>
      </c>
    </row>
    <row r="29" spans="1:8" ht="71.25" customHeight="1" x14ac:dyDescent="0.25">
      <c r="A29" s="11" t="s">
        <v>7</v>
      </c>
      <c r="B29" s="16" t="s">
        <v>93</v>
      </c>
      <c r="C29" s="17">
        <v>1889</v>
      </c>
      <c r="D29" s="17"/>
      <c r="E29" s="17">
        <v>1889</v>
      </c>
      <c r="F29" s="17">
        <v>1780.0409</v>
      </c>
      <c r="G29" s="18">
        <f t="shared" si="1"/>
        <v>0.94231916357861301</v>
      </c>
      <c r="H29" s="19">
        <f t="shared" si="0"/>
        <v>-108.95910000000003</v>
      </c>
    </row>
    <row r="30" spans="1:8" ht="141.75" customHeight="1" x14ac:dyDescent="0.25">
      <c r="A30" s="11" t="s">
        <v>8</v>
      </c>
      <c r="B30" s="16" t="s">
        <v>58</v>
      </c>
      <c r="C30" s="17">
        <v>142.78700000000001</v>
      </c>
      <c r="D30" s="17"/>
      <c r="E30" s="17">
        <v>142.78700000000001</v>
      </c>
      <c r="F30" s="17">
        <v>32.061459999999997</v>
      </c>
      <c r="G30" s="18">
        <f t="shared" si="1"/>
        <v>0.22454046937046088</v>
      </c>
      <c r="H30" s="19">
        <f t="shared" si="0"/>
        <v>-110.72554000000001</v>
      </c>
    </row>
    <row r="31" spans="1:8" ht="58.5" customHeight="1" x14ac:dyDescent="0.25">
      <c r="A31" s="10" t="s">
        <v>46</v>
      </c>
      <c r="B31" s="22" t="s">
        <v>82</v>
      </c>
      <c r="C31" s="13">
        <v>426</v>
      </c>
      <c r="D31" s="13"/>
      <c r="E31" s="13">
        <v>426</v>
      </c>
      <c r="F31" s="13">
        <f>F32</f>
        <v>426.83427999999998</v>
      </c>
      <c r="G31" s="14">
        <f t="shared" si="1"/>
        <v>1.0019584037558684</v>
      </c>
      <c r="H31" s="15">
        <f t="shared" si="0"/>
        <v>0.83427999999997837</v>
      </c>
    </row>
    <row r="32" spans="1:8" ht="35.25" customHeight="1" x14ac:dyDescent="0.25">
      <c r="A32" s="11" t="s">
        <v>9</v>
      </c>
      <c r="B32" s="16" t="s">
        <v>47</v>
      </c>
      <c r="C32" s="17">
        <v>426</v>
      </c>
      <c r="D32" s="17"/>
      <c r="E32" s="17">
        <v>426</v>
      </c>
      <c r="F32" s="17">
        <v>426.83427999999998</v>
      </c>
      <c r="G32" s="18">
        <f t="shared" si="1"/>
        <v>1.0019584037558684</v>
      </c>
      <c r="H32" s="19">
        <f t="shared" si="0"/>
        <v>0.83427999999997837</v>
      </c>
    </row>
    <row r="33" spans="1:9" ht="66" customHeight="1" x14ac:dyDescent="0.25">
      <c r="A33" s="10" t="s">
        <v>70</v>
      </c>
      <c r="B33" s="22" t="s">
        <v>77</v>
      </c>
      <c r="C33" s="13">
        <v>0</v>
      </c>
      <c r="D33" s="13"/>
      <c r="E33" s="13">
        <v>0</v>
      </c>
      <c r="F33" s="13">
        <f>F34</f>
        <v>149.10883999999999</v>
      </c>
      <c r="G33" s="14">
        <v>0</v>
      </c>
      <c r="H33" s="15">
        <f t="shared" ref="H33:H34" si="2">SUM(F33-E33)</f>
        <v>149.10883999999999</v>
      </c>
    </row>
    <row r="34" spans="1:9" ht="171.75" customHeight="1" x14ac:dyDescent="0.25">
      <c r="A34" s="11" t="s">
        <v>71</v>
      </c>
      <c r="B34" s="20" t="s">
        <v>83</v>
      </c>
      <c r="C34" s="17">
        <v>0</v>
      </c>
      <c r="D34" s="17"/>
      <c r="E34" s="17">
        <v>0</v>
      </c>
      <c r="F34" s="17">
        <v>149.10883999999999</v>
      </c>
      <c r="G34" s="18">
        <v>0</v>
      </c>
      <c r="H34" s="19">
        <f t="shared" si="2"/>
        <v>149.10883999999999</v>
      </c>
    </row>
    <row r="35" spans="1:9" ht="50.25" customHeight="1" x14ac:dyDescent="0.25">
      <c r="A35" s="10" t="s">
        <v>48</v>
      </c>
      <c r="B35" s="12" t="s">
        <v>49</v>
      </c>
      <c r="C35" s="13">
        <v>0</v>
      </c>
      <c r="D35" s="13"/>
      <c r="E35" s="13">
        <f>SUM(E37+E38)</f>
        <v>0</v>
      </c>
      <c r="F35" s="13">
        <f>SUM(F37+F38+F36)</f>
        <v>228.53735</v>
      </c>
      <c r="G35" s="14">
        <v>0</v>
      </c>
      <c r="H35" s="15">
        <f t="shared" si="0"/>
        <v>228.53735</v>
      </c>
    </row>
    <row r="36" spans="1:9" ht="60" customHeight="1" x14ac:dyDescent="0.25">
      <c r="A36" s="11" t="s">
        <v>72</v>
      </c>
      <c r="B36" s="16" t="s">
        <v>73</v>
      </c>
      <c r="C36" s="17">
        <v>0</v>
      </c>
      <c r="D36" s="17"/>
      <c r="E36" s="17">
        <v>0</v>
      </c>
      <c r="F36" s="17">
        <v>5.3</v>
      </c>
      <c r="G36" s="18">
        <v>0</v>
      </c>
      <c r="H36" s="19">
        <f t="shared" ref="H36" si="3">SUM(F36-E36)</f>
        <v>5.3</v>
      </c>
    </row>
    <row r="37" spans="1:9" ht="113.25" customHeight="1" x14ac:dyDescent="0.25">
      <c r="A37" s="11" t="s">
        <v>78</v>
      </c>
      <c r="B37" s="16" t="s">
        <v>50</v>
      </c>
      <c r="C37" s="17">
        <v>0</v>
      </c>
      <c r="D37" s="17"/>
      <c r="E37" s="17">
        <v>0</v>
      </c>
      <c r="F37" s="17">
        <v>15</v>
      </c>
      <c r="G37" s="18">
        <v>0</v>
      </c>
      <c r="H37" s="19">
        <f t="shared" si="0"/>
        <v>15</v>
      </c>
    </row>
    <row r="38" spans="1:9" ht="69.75" customHeight="1" x14ac:dyDescent="0.25">
      <c r="A38" s="11" t="s">
        <v>11</v>
      </c>
      <c r="B38" s="16" t="s">
        <v>10</v>
      </c>
      <c r="C38" s="17">
        <v>0</v>
      </c>
      <c r="D38" s="17"/>
      <c r="E38" s="17">
        <v>0</v>
      </c>
      <c r="F38" s="17">
        <v>208.23734999999999</v>
      </c>
      <c r="G38" s="18">
        <v>0</v>
      </c>
      <c r="H38" s="19">
        <f t="shared" si="0"/>
        <v>208.23734999999999</v>
      </c>
    </row>
    <row r="39" spans="1:9" ht="28.5" customHeight="1" x14ac:dyDescent="0.25">
      <c r="A39" s="10" t="s">
        <v>51</v>
      </c>
      <c r="B39" s="12" t="s">
        <v>52</v>
      </c>
      <c r="C39" s="13">
        <v>527</v>
      </c>
      <c r="D39" s="13"/>
      <c r="E39" s="13">
        <f>E40</f>
        <v>527</v>
      </c>
      <c r="F39" s="13">
        <f>F40</f>
        <v>527.74468999999999</v>
      </c>
      <c r="G39" s="14">
        <f>F39/E39*100%</f>
        <v>1.001413074003795</v>
      </c>
      <c r="H39" s="15">
        <f t="shared" si="0"/>
        <v>0.74468999999999141</v>
      </c>
    </row>
    <row r="40" spans="1:9" ht="79.5" customHeight="1" x14ac:dyDescent="0.25">
      <c r="A40" s="11" t="s">
        <v>12</v>
      </c>
      <c r="B40" s="16" t="s">
        <v>62</v>
      </c>
      <c r="C40" s="17">
        <v>527</v>
      </c>
      <c r="D40" s="17"/>
      <c r="E40" s="17">
        <v>527</v>
      </c>
      <c r="F40" s="17">
        <v>527.74468999999999</v>
      </c>
      <c r="G40" s="18">
        <f>F40/E40*100%</f>
        <v>1.001413074003795</v>
      </c>
      <c r="H40" s="19">
        <f>SUM(F40-E40)</f>
        <v>0.74468999999999141</v>
      </c>
    </row>
    <row r="41" spans="1:9" ht="30" customHeight="1" x14ac:dyDescent="0.25">
      <c r="A41" s="10" t="s">
        <v>53</v>
      </c>
      <c r="B41" s="12" t="s">
        <v>54</v>
      </c>
      <c r="C41" s="13">
        <v>66731.972959999999</v>
      </c>
      <c r="D41" s="13">
        <f>SUM(D44:D59)</f>
        <v>1093.4199999999996</v>
      </c>
      <c r="E41" s="13">
        <f>E44+E45+E46+E48+E50+E51+E52+E53+E54+E56+E57+E59</f>
        <v>67825.392959999983</v>
      </c>
      <c r="F41" s="13">
        <f>F43+F47+F49+F55+F58</f>
        <v>65535.964520000001</v>
      </c>
      <c r="G41" s="14">
        <f>SUM(F41/E41*100%)</f>
        <v>0.96624526095484364</v>
      </c>
      <c r="H41" s="15">
        <f t="shared" si="0"/>
        <v>-2289.4284399999815</v>
      </c>
    </row>
    <row r="42" spans="1:9" ht="77.25" customHeight="1" x14ac:dyDescent="0.25">
      <c r="A42" s="10" t="s">
        <v>96</v>
      </c>
      <c r="B42" s="12" t="s">
        <v>97</v>
      </c>
      <c r="C42" s="13">
        <f>C44+C45+C46+C48+C50+C51+C52+C53+C54</f>
        <v>9049.5300000000007</v>
      </c>
      <c r="D42" s="13">
        <f t="shared" ref="D42:F42" si="4">D44+D45+D46+D48+D50+D51+D52+D53+D54</f>
        <v>1093.4199999999996</v>
      </c>
      <c r="E42" s="13">
        <f t="shared" si="4"/>
        <v>10142.949999999999</v>
      </c>
      <c r="F42" s="13">
        <f t="shared" si="4"/>
        <v>7853.5215599999992</v>
      </c>
      <c r="G42" s="14">
        <f>SUM(F42/E42*100%)</f>
        <v>0.77428376951478617</v>
      </c>
      <c r="H42" s="15">
        <f t="shared" si="0"/>
        <v>-2289.4284399999997</v>
      </c>
    </row>
    <row r="43" spans="1:9" ht="77.25" customHeight="1" x14ac:dyDescent="0.25">
      <c r="A43" s="10" t="s">
        <v>99</v>
      </c>
      <c r="B43" s="12" t="s">
        <v>98</v>
      </c>
      <c r="C43" s="13">
        <f>C44+C45+C46</f>
        <v>5755.85</v>
      </c>
      <c r="D43" s="13">
        <f t="shared" ref="D43:F43" si="5">D44+D45+D46</f>
        <v>1093.4199999999996</v>
      </c>
      <c r="E43" s="13">
        <f t="shared" si="5"/>
        <v>6849.2699999999995</v>
      </c>
      <c r="F43" s="13">
        <f t="shared" si="5"/>
        <v>5207.7510399999992</v>
      </c>
      <c r="G43" s="14">
        <f>SUM(F43/E43*100%)</f>
        <v>0.76033665485518886</v>
      </c>
      <c r="H43" s="15">
        <f t="shared" ref="H43" si="6">SUM(F43-E43)</f>
        <v>-1641.5189600000003</v>
      </c>
    </row>
    <row r="44" spans="1:9" ht="138" customHeight="1" x14ac:dyDescent="0.25">
      <c r="A44" s="27" t="s">
        <v>61</v>
      </c>
      <c r="B44" s="16" t="s">
        <v>94</v>
      </c>
      <c r="C44" s="17">
        <v>679</v>
      </c>
      <c r="D44" s="17">
        <v>1640</v>
      </c>
      <c r="E44" s="17">
        <v>2319</v>
      </c>
      <c r="F44" s="17">
        <v>679</v>
      </c>
      <c r="G44" s="18">
        <f t="shared" ref="G44:G57" si="7">SUM(F44/E44*100%)</f>
        <v>0.29279862009486846</v>
      </c>
      <c r="H44" s="19">
        <f t="shared" si="0"/>
        <v>-1640</v>
      </c>
      <c r="I44" s="6"/>
    </row>
    <row r="45" spans="1:9" ht="150" x14ac:dyDescent="0.25">
      <c r="A45" s="11" t="s">
        <v>65</v>
      </c>
      <c r="B45" s="16" t="s">
        <v>66</v>
      </c>
      <c r="C45" s="17">
        <v>4614</v>
      </c>
      <c r="D45" s="17">
        <f>E45-C45</f>
        <v>-240.27000000000044</v>
      </c>
      <c r="E45" s="17">
        <v>4373.7299999999996</v>
      </c>
      <c r="F45" s="17">
        <v>4373.7263999999996</v>
      </c>
      <c r="G45" s="18">
        <f t="shared" ref="G45" si="8">SUM(F45/E45*100%)</f>
        <v>0.99999917690392415</v>
      </c>
      <c r="H45" s="19">
        <f t="shared" ref="H45" si="9">SUM(F45-E45)</f>
        <v>-3.6000000000058208E-3</v>
      </c>
    </row>
    <row r="46" spans="1:9" ht="187.5" x14ac:dyDescent="0.25">
      <c r="A46" s="11" t="s">
        <v>67</v>
      </c>
      <c r="B46" s="16" t="s">
        <v>84</v>
      </c>
      <c r="C46" s="17">
        <v>462.85</v>
      </c>
      <c r="D46" s="17">
        <v>-306.31</v>
      </c>
      <c r="E46" s="17">
        <f>C46+D46</f>
        <v>156.54000000000002</v>
      </c>
      <c r="F46" s="17">
        <v>155.02464000000001</v>
      </c>
      <c r="G46" s="18">
        <f t="shared" ref="G46" si="10">SUM(F46/E46*100%)</f>
        <v>0.99031966270601757</v>
      </c>
      <c r="H46" s="19">
        <f t="shared" ref="H46:H49" si="11">SUM(F46-E46)</f>
        <v>-1.5153600000000154</v>
      </c>
      <c r="I46" s="6"/>
    </row>
    <row r="47" spans="1:9" ht="37.5" x14ac:dyDescent="0.25">
      <c r="A47" s="10" t="s">
        <v>101</v>
      </c>
      <c r="B47" s="12" t="s">
        <v>100</v>
      </c>
      <c r="C47" s="13">
        <f>C48</f>
        <v>287</v>
      </c>
      <c r="D47" s="13">
        <f t="shared" ref="D47:F47" si="12">D48</f>
        <v>0</v>
      </c>
      <c r="E47" s="13">
        <f t="shared" si="12"/>
        <v>287</v>
      </c>
      <c r="F47" s="13">
        <f t="shared" si="12"/>
        <v>172.22405000000001</v>
      </c>
      <c r="G47" s="14">
        <f>SUM(F47/E47*100%)</f>
        <v>0.60008379790940769</v>
      </c>
      <c r="H47" s="15">
        <f t="shared" si="11"/>
        <v>-114.77594999999999</v>
      </c>
    </row>
    <row r="48" spans="1:9" ht="75" x14ac:dyDescent="0.25">
      <c r="A48" s="11" t="s">
        <v>13</v>
      </c>
      <c r="B48" s="16" t="s">
        <v>75</v>
      </c>
      <c r="C48" s="17">
        <v>287</v>
      </c>
      <c r="D48" s="17"/>
      <c r="E48" s="17">
        <v>287</v>
      </c>
      <c r="F48" s="17">
        <v>172.22405000000001</v>
      </c>
      <c r="G48" s="18">
        <f t="shared" si="7"/>
        <v>0.60008379790940769</v>
      </c>
      <c r="H48" s="19">
        <f t="shared" si="0"/>
        <v>-114.77594999999999</v>
      </c>
    </row>
    <row r="49" spans="1:8" ht="18.75" x14ac:dyDescent="0.25">
      <c r="A49" s="10" t="s">
        <v>103</v>
      </c>
      <c r="B49" s="12" t="s">
        <v>102</v>
      </c>
      <c r="C49" s="13">
        <f>C50+C51+C52+C53+C54</f>
        <v>3006.6800000000003</v>
      </c>
      <c r="D49" s="13">
        <f t="shared" ref="D49:F49" si="13">D50+D51+D52+D53+D54</f>
        <v>0</v>
      </c>
      <c r="E49" s="13">
        <f t="shared" si="13"/>
        <v>3006.6800000000003</v>
      </c>
      <c r="F49" s="13">
        <f t="shared" si="13"/>
        <v>2473.5464700000002</v>
      </c>
      <c r="G49" s="14">
        <f>SUM(F49/E49*100%)</f>
        <v>0.82268364774435587</v>
      </c>
      <c r="H49" s="15">
        <f t="shared" si="11"/>
        <v>-533.13353000000006</v>
      </c>
    </row>
    <row r="50" spans="1:8" ht="150" x14ac:dyDescent="0.25">
      <c r="A50" s="11" t="s">
        <v>15</v>
      </c>
      <c r="B50" s="16" t="s">
        <v>14</v>
      </c>
      <c r="C50" s="17">
        <v>542</v>
      </c>
      <c r="D50" s="17"/>
      <c r="E50" s="17">
        <v>542</v>
      </c>
      <c r="F50" s="17">
        <v>542</v>
      </c>
      <c r="G50" s="18">
        <f t="shared" si="7"/>
        <v>1</v>
      </c>
      <c r="H50" s="19">
        <f t="shared" si="0"/>
        <v>0</v>
      </c>
    </row>
    <row r="51" spans="1:8" ht="206.25" x14ac:dyDescent="0.25">
      <c r="A51" s="11" t="s">
        <v>16</v>
      </c>
      <c r="B51" s="16" t="s">
        <v>79</v>
      </c>
      <c r="C51" s="17">
        <v>1297.68</v>
      </c>
      <c r="D51" s="17"/>
      <c r="E51" s="17">
        <v>1297.68</v>
      </c>
      <c r="F51" s="17">
        <v>1088.33131</v>
      </c>
      <c r="G51" s="18">
        <f t="shared" si="7"/>
        <v>0.83867464243881384</v>
      </c>
      <c r="H51" s="19">
        <f t="shared" si="0"/>
        <v>-209.34869000000003</v>
      </c>
    </row>
    <row r="52" spans="1:8" ht="187.5" x14ac:dyDescent="0.25">
      <c r="A52" s="11" t="s">
        <v>17</v>
      </c>
      <c r="B52" s="16" t="s">
        <v>80</v>
      </c>
      <c r="C52" s="17">
        <v>988</v>
      </c>
      <c r="D52" s="17"/>
      <c r="E52" s="17">
        <v>988</v>
      </c>
      <c r="F52" s="17">
        <v>664.21515999999997</v>
      </c>
      <c r="G52" s="18">
        <f t="shared" si="7"/>
        <v>0.67228255060728737</v>
      </c>
      <c r="H52" s="19">
        <f t="shared" si="0"/>
        <v>-323.78484000000003</v>
      </c>
    </row>
    <row r="53" spans="1:8" ht="243.75" x14ac:dyDescent="0.25">
      <c r="A53" s="11" t="s">
        <v>18</v>
      </c>
      <c r="B53" s="16" t="s">
        <v>59</v>
      </c>
      <c r="C53" s="17">
        <v>111</v>
      </c>
      <c r="D53" s="17"/>
      <c r="E53" s="17">
        <v>111</v>
      </c>
      <c r="F53" s="17">
        <v>111</v>
      </c>
      <c r="G53" s="18">
        <f t="shared" si="7"/>
        <v>1</v>
      </c>
      <c r="H53" s="19">
        <f t="shared" si="0"/>
        <v>0</v>
      </c>
    </row>
    <row r="54" spans="1:8" ht="225" x14ac:dyDescent="0.25">
      <c r="A54" s="11" t="s">
        <v>19</v>
      </c>
      <c r="B54" s="16" t="s">
        <v>60</v>
      </c>
      <c r="C54" s="17">
        <v>68</v>
      </c>
      <c r="D54" s="17"/>
      <c r="E54" s="17">
        <v>68</v>
      </c>
      <c r="F54" s="17">
        <v>68</v>
      </c>
      <c r="G54" s="18">
        <f t="shared" si="7"/>
        <v>1</v>
      </c>
      <c r="H54" s="19">
        <f t="shared" si="0"/>
        <v>0</v>
      </c>
    </row>
    <row r="55" spans="1:8" ht="206.25" x14ac:dyDescent="0.25">
      <c r="A55" s="10" t="s">
        <v>105</v>
      </c>
      <c r="B55" s="12" t="s">
        <v>104</v>
      </c>
      <c r="C55" s="13">
        <f>C56+C57</f>
        <v>57682.978219999997</v>
      </c>
      <c r="D55" s="13">
        <f t="shared" ref="D55:F55" si="14">D56+D57</f>
        <v>0</v>
      </c>
      <c r="E55" s="13">
        <f t="shared" si="14"/>
        <v>57682.978219999997</v>
      </c>
      <c r="F55" s="13">
        <f t="shared" si="14"/>
        <v>57682.978219999997</v>
      </c>
      <c r="G55" s="14">
        <f>SUM(F55/E55*100%)</f>
        <v>1</v>
      </c>
      <c r="H55" s="15">
        <f t="shared" si="0"/>
        <v>0</v>
      </c>
    </row>
    <row r="56" spans="1:8" ht="68.25" customHeight="1" x14ac:dyDescent="0.25">
      <c r="A56" s="11" t="s">
        <v>68</v>
      </c>
      <c r="B56" s="16" t="s">
        <v>69</v>
      </c>
      <c r="C56" s="17">
        <v>57474.460529999997</v>
      </c>
      <c r="D56" s="17"/>
      <c r="E56" s="17">
        <v>57474.460529999997</v>
      </c>
      <c r="F56" s="17">
        <v>57474.460529999997</v>
      </c>
      <c r="G56" s="18">
        <f t="shared" ref="G56" si="15">SUM(F56/E56*100%)</f>
        <v>1</v>
      </c>
      <c r="H56" s="19">
        <f t="shared" ref="H56" si="16">SUM(F56-E56)</f>
        <v>0</v>
      </c>
    </row>
    <row r="57" spans="1:8" ht="93.75" x14ac:dyDescent="0.25">
      <c r="A57" s="11" t="s">
        <v>21</v>
      </c>
      <c r="B57" s="16" t="s">
        <v>20</v>
      </c>
      <c r="C57" s="17">
        <v>208.51768999999999</v>
      </c>
      <c r="D57" s="17"/>
      <c r="E57" s="17">
        <v>208.51768999999999</v>
      </c>
      <c r="F57" s="17">
        <v>208.51768999999999</v>
      </c>
      <c r="G57" s="18">
        <f t="shared" si="7"/>
        <v>1</v>
      </c>
      <c r="H57" s="19">
        <f t="shared" si="0"/>
        <v>0</v>
      </c>
    </row>
    <row r="58" spans="1:8" ht="93.75" x14ac:dyDescent="0.25">
      <c r="A58" s="10" t="s">
        <v>107</v>
      </c>
      <c r="B58" s="12" t="s">
        <v>106</v>
      </c>
      <c r="C58" s="13">
        <f>C59</f>
        <v>-0.53525999999999996</v>
      </c>
      <c r="D58" s="13">
        <f t="shared" ref="D58:F58" si="17">D59</f>
        <v>0</v>
      </c>
      <c r="E58" s="13">
        <f t="shared" si="17"/>
        <v>-0.53525999999999996</v>
      </c>
      <c r="F58" s="13">
        <f t="shared" si="17"/>
        <v>-0.53525999999999996</v>
      </c>
      <c r="G58" s="14">
        <f>SUM(F58/E58*100%)</f>
        <v>1</v>
      </c>
      <c r="H58" s="15">
        <f t="shared" ref="H58" si="18">SUM(F58-E58)</f>
        <v>0</v>
      </c>
    </row>
    <row r="59" spans="1:8" ht="75" x14ac:dyDescent="0.25">
      <c r="A59" s="11" t="s">
        <v>23</v>
      </c>
      <c r="B59" s="16" t="s">
        <v>22</v>
      </c>
      <c r="C59" s="17">
        <v>-0.53525999999999996</v>
      </c>
      <c r="D59" s="17"/>
      <c r="E59" s="17">
        <v>-0.53525999999999996</v>
      </c>
      <c r="F59" s="17">
        <v>-0.53525999999999996</v>
      </c>
      <c r="G59" s="18">
        <f>SUM(F59/E59*100%)</f>
        <v>1</v>
      </c>
      <c r="H59" s="19">
        <f t="shared" si="0"/>
        <v>0</v>
      </c>
    </row>
    <row r="60" spans="1:8" ht="36" customHeight="1" x14ac:dyDescent="0.25">
      <c r="A60" s="10" t="s">
        <v>56</v>
      </c>
      <c r="B60" s="12" t="s">
        <v>55</v>
      </c>
      <c r="C60" s="13">
        <f>SUM(C15+C20+C26+C41)</f>
        <v>856309.75996000005</v>
      </c>
      <c r="D60" s="13">
        <f>D44+D45+D46</f>
        <v>1093.4199999999996</v>
      </c>
      <c r="E60" s="13">
        <f>SUM(E13+E41)</f>
        <v>857403.17995999998</v>
      </c>
      <c r="F60" s="13">
        <f>SUM(F15+F20+F26+F41)</f>
        <v>981129.22308999998</v>
      </c>
      <c r="G60" s="14">
        <f>SUM(F60/E60*100%)</f>
        <v>1.1443032239929085</v>
      </c>
      <c r="H60" s="15">
        <f>SUM(F60-E60)</f>
        <v>123726.04313000001</v>
      </c>
    </row>
    <row r="61" spans="1:8" ht="18.75" x14ac:dyDescent="0.25">
      <c r="A61" s="37"/>
      <c r="B61" s="38"/>
      <c r="C61" s="34"/>
      <c r="D61" s="34"/>
      <c r="E61" s="34"/>
      <c r="F61" s="34"/>
      <c r="G61" s="35"/>
      <c r="H61" s="36"/>
    </row>
    <row r="62" spans="1:8" s="33" customFormat="1" ht="59.25" customHeight="1" x14ac:dyDescent="0.35">
      <c r="A62" s="30" t="s">
        <v>95</v>
      </c>
      <c r="B62" s="30"/>
      <c r="C62" s="30"/>
      <c r="D62" s="30"/>
      <c r="E62" s="31"/>
      <c r="F62" s="32" t="s">
        <v>108</v>
      </c>
      <c r="G62" s="32"/>
      <c r="H62" s="32"/>
    </row>
    <row r="63" spans="1:8" ht="22.5" customHeight="1" x14ac:dyDescent="0.25">
      <c r="A63" s="1" t="s">
        <v>0</v>
      </c>
    </row>
    <row r="64" spans="1:8" ht="24" customHeight="1" x14ac:dyDescent="0.25"/>
    <row r="65" ht="24" customHeight="1" x14ac:dyDescent="0.25"/>
    <row r="66" ht="23.25" customHeight="1" x14ac:dyDescent="0.25"/>
    <row r="67" ht="21" customHeight="1" x14ac:dyDescent="0.25"/>
    <row r="68" ht="23.25" customHeight="1" x14ac:dyDescent="0.25"/>
    <row r="69" ht="24" customHeight="1" x14ac:dyDescent="0.25"/>
    <row r="70" ht="24.75" customHeight="1" x14ac:dyDescent="0.25"/>
    <row r="71" ht="23.25" customHeight="1" x14ac:dyDescent="0.25"/>
    <row r="72" ht="24" customHeight="1" x14ac:dyDescent="0.25"/>
    <row r="73" ht="28.5" customHeight="1" x14ac:dyDescent="0.25"/>
    <row r="74" ht="21" customHeight="1" x14ac:dyDescent="0.25"/>
    <row r="75" ht="26.25" customHeight="1" x14ac:dyDescent="0.25"/>
    <row r="76" ht="26.25" customHeight="1" x14ac:dyDescent="0.25"/>
    <row r="82" ht="27" customHeight="1" x14ac:dyDescent="0.25"/>
    <row r="83" ht="22.5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</sheetData>
  <mergeCells count="10">
    <mergeCell ref="F62:H62"/>
    <mergeCell ref="A10:C10"/>
    <mergeCell ref="A8:H8"/>
    <mergeCell ref="F1:H1"/>
    <mergeCell ref="F2:H2"/>
    <mergeCell ref="F3:H3"/>
    <mergeCell ref="F6:H6"/>
    <mergeCell ref="F4:H4"/>
    <mergeCell ref="F5:H5"/>
    <mergeCell ref="A62:D62"/>
  </mergeCells>
  <pageMargins left="0.31496062992125984" right="0.23622047244094491" top="0.59055118110236227" bottom="0.55118110236220474" header="0.15748031496062992" footer="0.15748031496062992"/>
  <pageSetup paperSize="9" scale="48" fitToHeight="0" orientation="portrait" r:id="rId1"/>
  <headerFooter differentFirst="1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Вавилина  Елена Владимировна</cp:lastModifiedBy>
  <cp:lastPrinted>2019-06-26T12:06:06Z</cp:lastPrinted>
  <dcterms:created xsi:type="dcterms:W3CDTF">2018-03-19T07:40:12Z</dcterms:created>
  <dcterms:modified xsi:type="dcterms:W3CDTF">2019-06-26T12:10:28Z</dcterms:modified>
</cp:coreProperties>
</file>